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 activeTab="2"/>
  </bookViews>
  <sheets>
    <sheet name="FluVax" sheetId="1" r:id="rId1"/>
    <sheet name="3-G school" sheetId="6" r:id="rId2"/>
    <sheet name="3-way_SubAb" sheetId="7" r:id="rId3"/>
    <sheet name="3-gen" sheetId="2" r:id="rId4"/>
  </sheets>
  <calcPr calcId="125725"/>
</workbook>
</file>

<file path=xl/calcChain.xml><?xml version="1.0" encoding="utf-8"?>
<calcChain xmlns="http://schemas.openxmlformats.org/spreadsheetml/2006/main">
  <c r="R4" i="7"/>
  <c r="I29"/>
  <c r="I25"/>
  <c r="I13"/>
  <c r="I9"/>
  <c r="G37"/>
  <c r="K36"/>
  <c r="I36"/>
  <c r="K32"/>
  <c r="I32"/>
  <c r="G30"/>
  <c r="K29"/>
  <c r="E28"/>
  <c r="K25"/>
  <c r="G22"/>
  <c r="K21"/>
  <c r="I21"/>
  <c r="K17"/>
  <c r="I17"/>
  <c r="G14"/>
  <c r="K13"/>
  <c r="E12"/>
  <c r="K9"/>
  <c r="G6"/>
  <c r="K5"/>
  <c r="I5"/>
  <c r="P4"/>
  <c r="N4"/>
  <c r="K1"/>
  <c r="I1"/>
  <c r="H31" i="6"/>
  <c r="L30"/>
  <c r="J30"/>
  <c r="F29"/>
  <c r="L26"/>
  <c r="J26"/>
  <c r="H23"/>
  <c r="L22"/>
  <c r="J22"/>
  <c r="L18"/>
  <c r="J18"/>
  <c r="H15"/>
  <c r="L14"/>
  <c r="J14"/>
  <c r="F13"/>
  <c r="L10"/>
  <c r="J10"/>
  <c r="H7"/>
  <c r="L6"/>
  <c r="J6"/>
  <c r="Q4"/>
  <c r="L2"/>
  <c r="Q3" s="1"/>
  <c r="J2"/>
  <c r="O3" s="1"/>
  <c r="S3" s="1"/>
  <c r="N19" i="2"/>
  <c r="N18"/>
  <c r="E11" i="1"/>
  <c r="L3" s="1"/>
  <c r="I14"/>
  <c r="I10"/>
  <c r="I6"/>
  <c r="I2"/>
  <c r="G14"/>
  <c r="G10"/>
  <c r="G6"/>
  <c r="G2"/>
  <c r="L6" i="2"/>
  <c r="L14"/>
  <c r="L22"/>
  <c r="L30"/>
  <c r="L26"/>
  <c r="L18"/>
  <c r="L10"/>
  <c r="L2"/>
  <c r="J30"/>
  <c r="J26"/>
  <c r="J22"/>
  <c r="J18"/>
  <c r="J14"/>
  <c r="J10"/>
  <c r="J6"/>
  <c r="J2"/>
  <c r="F29"/>
  <c r="F13"/>
  <c r="H31"/>
  <c r="H23"/>
  <c r="H15"/>
  <c r="H7"/>
  <c r="E7" i="1"/>
  <c r="A16" s="1"/>
  <c r="P2" i="7" l="1"/>
  <c r="P3"/>
  <c r="P11" s="1"/>
  <c r="N3"/>
  <c r="N2"/>
  <c r="R2" s="1"/>
  <c r="P12"/>
  <c r="P10"/>
  <c r="O4" i="6"/>
  <c r="Q7"/>
  <c r="Q3" i="2"/>
  <c r="O3"/>
  <c r="Q4"/>
  <c r="L2" i="1"/>
  <c r="N5" s="1"/>
  <c r="O4" i="2"/>
  <c r="N3" i="1"/>
  <c r="N2"/>
  <c r="Q6" i="6" l="1"/>
  <c r="Q9" s="1"/>
  <c r="S4"/>
  <c r="P7" i="7"/>
  <c r="P16" s="1"/>
  <c r="R3"/>
  <c r="P8"/>
  <c r="P17" s="1"/>
  <c r="P6"/>
  <c r="P15" s="1"/>
  <c r="O2" i="1"/>
  <c r="N22" i="2"/>
  <c r="N20"/>
  <c r="N21"/>
  <c r="Q7"/>
  <c r="Q6"/>
  <c r="N6" i="1"/>
  <c r="N8" s="1"/>
  <c r="K20" s="1"/>
  <c r="M23" i="7" l="1"/>
  <c r="M24"/>
  <c r="M22"/>
  <c r="Q9" i="2"/>
  <c r="K18" i="1"/>
  <c r="K17"/>
</calcChain>
</file>

<file path=xl/sharedStrings.xml><?xml version="1.0" encoding="utf-8"?>
<sst xmlns="http://schemas.openxmlformats.org/spreadsheetml/2006/main" count="244" uniqueCount="80">
  <si>
    <t>No flu vax strategy</t>
  </si>
  <si>
    <t>Flu vax strategy</t>
  </si>
  <si>
    <t>Stay healthy</t>
  </si>
  <si>
    <t>Get flu</t>
  </si>
  <si>
    <t>Stay Health</t>
  </si>
  <si>
    <t>Probability</t>
  </si>
  <si>
    <t>Cost</t>
  </si>
  <si>
    <t>Total cost</t>
  </si>
  <si>
    <t>Incremental cost of flu vax strategy</t>
  </si>
  <si>
    <t>Effects</t>
  </si>
  <si>
    <t>Incremental effectiveness of flu vax strategy</t>
  </si>
  <si>
    <t>Incremental cost-effectiveness of flu vax strategy</t>
  </si>
  <si>
    <t>Total effects</t>
  </si>
  <si>
    <t>Willingness to pay</t>
  </si>
  <si>
    <t>Should you implement the strategy?</t>
  </si>
  <si>
    <t>per case of flu averted</t>
  </si>
  <si>
    <t>Effective Vax</t>
  </si>
  <si>
    <t>Ineffective Vax</t>
  </si>
  <si>
    <t>Proflu Vax strategy</t>
  </si>
  <si>
    <t>Flubegon vax strategy</t>
  </si>
  <si>
    <t>Effective vax</t>
  </si>
  <si>
    <t>Ineffective vax</t>
  </si>
  <si>
    <t>Proflu vax strategy</t>
  </si>
  <si>
    <t>Proflu</t>
  </si>
  <si>
    <t>Flubegon</t>
  </si>
  <si>
    <t>Staying healthy</t>
  </si>
  <si>
    <t>Getting flu</t>
  </si>
  <si>
    <t>Flu averted</t>
  </si>
  <si>
    <t>Flu case</t>
  </si>
  <si>
    <t>Flu Vax</t>
  </si>
  <si>
    <t>No flu vax</t>
  </si>
  <si>
    <t>Getting Flu</t>
  </si>
  <si>
    <t>cases of flu averted</t>
  </si>
  <si>
    <t>Information on which to base decisions</t>
  </si>
  <si>
    <t>case averted</t>
  </si>
  <si>
    <t xml:space="preserve">Staying healthy = </t>
  </si>
  <si>
    <t xml:space="preserve">Getting flu = </t>
  </si>
  <si>
    <t>Incremental effectiveness of Proflu vax compared to Flubegon</t>
  </si>
  <si>
    <t>Incremental cost of Proflu vax compared to Flubegon</t>
  </si>
  <si>
    <t>Incremental cost-effectiveness of Proflu vax compared to Flubegon</t>
  </si>
  <si>
    <t>Per case of flu averted</t>
  </si>
  <si>
    <t>Which strategy should you implement?</t>
  </si>
  <si>
    <t>Summer School</t>
  </si>
  <si>
    <t>After-School program</t>
  </si>
  <si>
    <t>Attendance</t>
  </si>
  <si>
    <t>Non-attendance</t>
  </si>
  <si>
    <t>Repeat</t>
  </si>
  <si>
    <t>Summer school</t>
  </si>
  <si>
    <t>After-school program (ASP)</t>
  </si>
  <si>
    <t>Incremental cost of summer school vax compared to ASP</t>
  </si>
  <si>
    <t>Incremental effectiveness of summer school compared to ASP</t>
  </si>
  <si>
    <t>per graduating student</t>
  </si>
  <si>
    <t>Graduate</t>
  </si>
  <si>
    <t>ASP</t>
  </si>
  <si>
    <t>Graduating</t>
  </si>
  <si>
    <t>Repeating</t>
  </si>
  <si>
    <t>Incr. cost-effectiveness of summer school compared to ASP</t>
  </si>
  <si>
    <t>graduates</t>
  </si>
  <si>
    <t>per graduate</t>
  </si>
  <si>
    <t>C/E</t>
  </si>
  <si>
    <t>Business-as usual</t>
  </si>
  <si>
    <t>Residential Program</t>
  </si>
  <si>
    <t>CCTP</t>
  </si>
  <si>
    <t>Participate</t>
  </si>
  <si>
    <t>Lost to FU</t>
  </si>
  <si>
    <t>Recidivism</t>
  </si>
  <si>
    <t>Success</t>
  </si>
  <si>
    <t>successes</t>
  </si>
  <si>
    <t>per success</t>
  </si>
  <si>
    <t>Residential program</t>
  </si>
  <si>
    <t>Business-as-usual</t>
  </si>
  <si>
    <t xml:space="preserve">Inc cost of Residential program compared to CCTP </t>
  </si>
  <si>
    <t xml:space="preserve">Inc effectiveness of Residential program compared to CCTP </t>
  </si>
  <si>
    <t>Inc. cost of CCTP compared to B-A-U</t>
  </si>
  <si>
    <t>Inc. effectiveness Residential prog compared to B-A-U</t>
  </si>
  <si>
    <t>Inc. effectiveness of CCTP compared to B-A-U</t>
  </si>
  <si>
    <t>Inc cost-effectiveness of CCTP compared to B-A-U</t>
  </si>
  <si>
    <t>Inc cost-effectiveness of Residential prog compared to B-A-U</t>
  </si>
  <si>
    <t>Inc cost-effectiveness of Residential prog compared to CCTP</t>
  </si>
  <si>
    <t>Inc. cost Residential program compared to B-A-U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</si>
</sst>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7" xfId="0" applyBorder="1"/>
    <xf numFmtId="0" fontId="0" fillId="0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5" fillId="4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4" fillId="0" borderId="0" xfId="0" applyFont="1" applyAlignment="1">
      <alignment horizontal="center"/>
    </xf>
    <xf numFmtId="0" fontId="0" fillId="0" borderId="0" xfId="0" applyFill="1" applyAlignment="1">
      <alignment horizontal="left" wrapText="1"/>
    </xf>
    <xf numFmtId="0" fontId="5" fillId="4" borderId="0" xfId="0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workbookViewId="0">
      <selection activeCell="E4" sqref="E4"/>
    </sheetView>
  </sheetViews>
  <sheetFormatPr defaultRowHeight="15"/>
  <cols>
    <col min="4" max="4" width="10.7109375" style="13" customWidth="1"/>
    <col min="5" max="5" width="9.140625" style="6"/>
    <col min="6" max="6" width="5.85546875" style="6" customWidth="1"/>
    <col min="7" max="7" width="9.140625" style="12"/>
    <col min="8" max="8" width="9.140625" style="6"/>
    <col min="9" max="9" width="9.140625" style="12"/>
    <col min="10" max="10" width="7.5703125" style="12" customWidth="1"/>
    <col min="11" max="11" width="26.85546875" customWidth="1"/>
    <col min="12" max="12" width="10.7109375" style="6" customWidth="1"/>
    <col min="13" max="13" width="10.7109375" customWidth="1"/>
    <col min="14" max="14" width="9.28515625" style="6" customWidth="1"/>
    <col min="15" max="15" width="20.42578125" customWidth="1"/>
  </cols>
  <sheetData>
    <row r="1" spans="1:15">
      <c r="L1" s="6" t="s">
        <v>7</v>
      </c>
      <c r="N1" s="6" t="s">
        <v>12</v>
      </c>
    </row>
    <row r="2" spans="1:15">
      <c r="D2" s="35" t="s">
        <v>2</v>
      </c>
      <c r="E2" s="35"/>
      <c r="F2" s="8" t="s">
        <v>6</v>
      </c>
      <c r="G2" s="12">
        <f>C20+C23</f>
        <v>10</v>
      </c>
      <c r="H2" s="8" t="s">
        <v>9</v>
      </c>
      <c r="I2" s="12">
        <f>G21</f>
        <v>1</v>
      </c>
      <c r="K2" s="13" t="s">
        <v>1</v>
      </c>
      <c r="L2" s="15">
        <f>(E3*G2)+(E7*G6)</f>
        <v>20</v>
      </c>
      <c r="N2" s="16">
        <f>(E3*I2)+(E7*I6)</f>
        <v>0.9</v>
      </c>
      <c r="O2" s="44" t="str">
        <f>IF(N2&lt;N3,"Something doesn't look right!","")</f>
        <v/>
      </c>
    </row>
    <row r="3" spans="1:15">
      <c r="C3" s="1"/>
      <c r="D3" s="17" t="s">
        <v>5</v>
      </c>
      <c r="E3" s="9">
        <v>0.9</v>
      </c>
      <c r="K3" s="13" t="s">
        <v>0</v>
      </c>
      <c r="L3" s="15">
        <f>(E11*G10)+(E15*G14)</f>
        <v>20</v>
      </c>
      <c r="N3" s="16">
        <f>(E11*I10)+(E15*I14)</f>
        <v>0.8</v>
      </c>
      <c r="O3" s="44"/>
    </row>
    <row r="4" spans="1:15">
      <c r="B4" s="35" t="s">
        <v>1</v>
      </c>
      <c r="C4" s="36"/>
    </row>
    <row r="5" spans="1:15">
      <c r="A5" s="1"/>
      <c r="B5" s="2"/>
      <c r="C5" s="1"/>
      <c r="K5" s="32" t="s">
        <v>8</v>
      </c>
      <c r="L5" s="32"/>
      <c r="M5" s="32"/>
      <c r="N5" s="16">
        <f>L2-L3</f>
        <v>0</v>
      </c>
    </row>
    <row r="6" spans="1:15">
      <c r="A6" s="1"/>
      <c r="B6" s="2"/>
      <c r="C6" s="1"/>
      <c r="D6" s="37" t="s">
        <v>3</v>
      </c>
      <c r="E6" s="35"/>
      <c r="F6" s="8" t="s">
        <v>6</v>
      </c>
      <c r="G6" s="12">
        <f>C20+C22</f>
        <v>110</v>
      </c>
      <c r="H6" s="8" t="s">
        <v>9</v>
      </c>
      <c r="I6" s="12">
        <f>G20</f>
        <v>0</v>
      </c>
      <c r="K6" s="32" t="s">
        <v>10</v>
      </c>
      <c r="L6" s="32"/>
      <c r="M6" s="32"/>
      <c r="N6" s="16">
        <f>N2-N3</f>
        <v>9.9999999999999978E-2</v>
      </c>
    </row>
    <row r="7" spans="1:15">
      <c r="A7" s="1"/>
      <c r="B7" s="2"/>
      <c r="C7" s="2"/>
      <c r="D7" s="18" t="s">
        <v>5</v>
      </c>
      <c r="E7" s="10">
        <f>1-E3</f>
        <v>9.9999999999999978E-2</v>
      </c>
    </row>
    <row r="8" spans="1:15">
      <c r="A8" s="3"/>
      <c r="B8" s="2"/>
      <c r="C8" s="2"/>
      <c r="K8" s="33" t="s">
        <v>11</v>
      </c>
      <c r="L8" s="33"/>
      <c r="M8" s="33"/>
      <c r="N8" s="16">
        <f>N5/N6</f>
        <v>0</v>
      </c>
      <c r="O8" t="s">
        <v>15</v>
      </c>
    </row>
    <row r="9" spans="1:15">
      <c r="A9" s="1"/>
    </row>
    <row r="10" spans="1:15">
      <c r="A10" s="1"/>
      <c r="D10" s="35" t="s">
        <v>4</v>
      </c>
      <c r="E10" s="35"/>
      <c r="F10" s="8" t="s">
        <v>6</v>
      </c>
      <c r="G10" s="12">
        <f>C21+C23</f>
        <v>0</v>
      </c>
      <c r="H10" s="8" t="s">
        <v>9</v>
      </c>
      <c r="I10" s="12">
        <f>G21</f>
        <v>1</v>
      </c>
    </row>
    <row r="11" spans="1:15">
      <c r="A11" s="1"/>
      <c r="C11" s="1"/>
      <c r="D11" s="17" t="s">
        <v>5</v>
      </c>
      <c r="E11" s="10">
        <f>1-E15</f>
        <v>0.8</v>
      </c>
      <c r="K11" s="13" t="s">
        <v>13</v>
      </c>
      <c r="L11" s="11">
        <v>10</v>
      </c>
    </row>
    <row r="12" spans="1:15">
      <c r="A12" s="1"/>
      <c r="B12" s="37" t="s">
        <v>0</v>
      </c>
      <c r="C12" s="36"/>
    </row>
    <row r="13" spans="1:15">
      <c r="C13" s="1"/>
      <c r="K13" s="33"/>
      <c r="L13" s="33"/>
      <c r="M13" s="33"/>
      <c r="N13" s="33"/>
    </row>
    <row r="14" spans="1:15">
      <c r="C14" s="1"/>
      <c r="D14" s="37" t="s">
        <v>3</v>
      </c>
      <c r="E14" s="35"/>
      <c r="F14" s="8" t="s">
        <v>6</v>
      </c>
      <c r="G14" s="12">
        <f>C21+C22</f>
        <v>100</v>
      </c>
      <c r="H14" s="8" t="s">
        <v>9</v>
      </c>
      <c r="I14" s="12">
        <f>G20</f>
        <v>0</v>
      </c>
      <c r="K14" s="34"/>
      <c r="L14" s="34"/>
      <c r="M14" s="34"/>
      <c r="N14" s="34"/>
    </row>
    <row r="15" spans="1:15">
      <c r="C15" s="2"/>
      <c r="D15" s="18" t="s">
        <v>5</v>
      </c>
      <c r="E15" s="9">
        <v>0.2</v>
      </c>
      <c r="K15" s="34"/>
      <c r="L15" s="34"/>
      <c r="M15" s="34"/>
      <c r="N15" s="34"/>
    </row>
    <row r="16" spans="1:15">
      <c r="A16" s="43" t="str">
        <f>IF(E15&lt;E7,"Hold on! Are you sure the flu vax strategy increases the chances of getting the flu?","")</f>
        <v/>
      </c>
      <c r="B16" s="43"/>
      <c r="C16" s="43"/>
      <c r="D16" s="43"/>
      <c r="E16" s="43"/>
      <c r="F16" s="43"/>
      <c r="G16" s="43"/>
      <c r="H16" s="43"/>
      <c r="I16" s="43"/>
      <c r="J16" s="43"/>
      <c r="K16" s="31" t="s">
        <v>14</v>
      </c>
      <c r="L16" s="31"/>
    </row>
    <row r="17" spans="1:14">
      <c r="K17" s="29" t="str">
        <f>IF(L11&gt;=N8,"Yes, implement flu vax strategy","Don't implement flu vax strategy")</f>
        <v>Yes, implement flu vax strategy</v>
      </c>
      <c r="L17" s="29"/>
      <c r="M17" s="29"/>
      <c r="N17" s="29"/>
    </row>
    <row r="18" spans="1:14">
      <c r="K18" s="30" t="str">
        <f>IF(N8&lt;0,"In fact, you'd be crazy not to because you're improving health AND saving money!"," ")</f>
        <v xml:space="preserve"> </v>
      </c>
      <c r="L18" s="30"/>
      <c r="M18" s="30"/>
      <c r="N18" s="30"/>
    </row>
    <row r="19" spans="1:14">
      <c r="C19" s="7" t="s">
        <v>6</v>
      </c>
      <c r="G19" s="12" t="s">
        <v>9</v>
      </c>
      <c r="K19" s="30"/>
      <c r="L19" s="30"/>
      <c r="M19" s="30"/>
      <c r="N19" s="30"/>
    </row>
    <row r="20" spans="1:14">
      <c r="B20" s="14" t="s">
        <v>29</v>
      </c>
      <c r="C20" s="23">
        <v>10</v>
      </c>
      <c r="D20" s="32" t="s">
        <v>36</v>
      </c>
      <c r="E20" s="32"/>
      <c r="F20" s="32"/>
      <c r="G20" s="12">
        <v>0</v>
      </c>
      <c r="K20" s="30" t="str">
        <f>IF(N8=0,"In fact you'd be crazy not to because you're improving health at NO extra cost","")</f>
        <v>In fact you'd be crazy not to because you're improving health at NO extra cost</v>
      </c>
      <c r="L20" s="30"/>
      <c r="M20" s="30"/>
      <c r="N20" s="30"/>
    </row>
    <row r="21" spans="1:14">
      <c r="A21" s="32" t="s">
        <v>30</v>
      </c>
      <c r="B21" s="32"/>
      <c r="C21" s="23">
        <v>0</v>
      </c>
      <c r="D21" s="32" t="s">
        <v>35</v>
      </c>
      <c r="E21" s="32"/>
      <c r="F21" s="32"/>
      <c r="G21" s="12">
        <v>1</v>
      </c>
      <c r="H21" s="33" t="s">
        <v>34</v>
      </c>
      <c r="I21" s="33"/>
      <c r="K21" s="30"/>
      <c r="L21" s="30"/>
      <c r="M21" s="30"/>
      <c r="N21" s="30"/>
    </row>
    <row r="22" spans="1:14">
      <c r="A22" s="32" t="s">
        <v>31</v>
      </c>
      <c r="B22" s="32"/>
      <c r="C22" s="23">
        <v>100</v>
      </c>
    </row>
    <row r="23" spans="1:14">
      <c r="A23" s="32" t="s">
        <v>25</v>
      </c>
      <c r="B23" s="32"/>
      <c r="C23" s="23">
        <v>0</v>
      </c>
    </row>
  </sheetData>
  <mergeCells count="23">
    <mergeCell ref="O2:O3"/>
    <mergeCell ref="K20:N21"/>
    <mergeCell ref="H21:I21"/>
    <mergeCell ref="D21:F21"/>
    <mergeCell ref="D20:F20"/>
    <mergeCell ref="A16:J16"/>
    <mergeCell ref="A23:B23"/>
    <mergeCell ref="D14:E14"/>
    <mergeCell ref="A21:B21"/>
    <mergeCell ref="A22:B22"/>
    <mergeCell ref="B4:C4"/>
    <mergeCell ref="B12:C12"/>
    <mergeCell ref="D2:E2"/>
    <mergeCell ref="D6:E6"/>
    <mergeCell ref="D10:E10"/>
    <mergeCell ref="K17:N17"/>
    <mergeCell ref="K18:N19"/>
    <mergeCell ref="K16:L16"/>
    <mergeCell ref="K5:M5"/>
    <mergeCell ref="K6:M6"/>
    <mergeCell ref="K8:M8"/>
    <mergeCell ref="K13:N13"/>
    <mergeCell ref="K14:N15"/>
  </mergeCell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2"/>
  <sheetViews>
    <sheetView showGridLines="0" zoomScale="90" zoomScaleNormal="90" workbookViewId="0">
      <selection activeCell="N2" sqref="N2"/>
    </sheetView>
  </sheetViews>
  <sheetFormatPr defaultRowHeight="15"/>
  <cols>
    <col min="2" max="2" width="6.85546875" customWidth="1"/>
    <col min="3" max="3" width="12" customWidth="1"/>
    <col min="10" max="10" width="9.140625" style="25"/>
    <col min="12" max="12" width="9.140625" style="25"/>
    <col min="14" max="14" width="26.140625" customWidth="1"/>
    <col min="16" max="16" width="11.140625" customWidth="1"/>
    <col min="19" max="19" width="10.42578125" bestFit="1" customWidth="1"/>
  </cols>
  <sheetData>
    <row r="1" spans="2:19">
      <c r="G1" s="26"/>
      <c r="H1" s="28"/>
      <c r="I1" s="28"/>
      <c r="J1" s="12"/>
      <c r="K1" s="28"/>
      <c r="L1" s="12"/>
    </row>
    <row r="2" spans="2:19">
      <c r="G2" s="35" t="s">
        <v>52</v>
      </c>
      <c r="H2" s="35"/>
      <c r="I2" s="8" t="s">
        <v>6</v>
      </c>
      <c r="J2" s="12">
        <f>O24+O26</f>
        <v>800</v>
      </c>
      <c r="K2" s="8" t="s">
        <v>9</v>
      </c>
      <c r="L2" s="12">
        <f>R24</f>
        <v>1</v>
      </c>
      <c r="O2" s="28" t="s">
        <v>7</v>
      </c>
      <c r="Q2" s="28" t="s">
        <v>12</v>
      </c>
      <c r="S2" s="28" t="s">
        <v>59</v>
      </c>
    </row>
    <row r="3" spans="2:19">
      <c r="F3" s="1"/>
      <c r="G3" s="17" t="s">
        <v>5</v>
      </c>
      <c r="H3" s="9">
        <v>0.95</v>
      </c>
      <c r="I3" s="28"/>
      <c r="J3" s="12"/>
      <c r="K3" s="28"/>
      <c r="L3" s="12"/>
      <c r="N3" s="26" t="s">
        <v>47</v>
      </c>
      <c r="O3" s="15">
        <f>(F5*H3*J2)+(F5*H7*J6)+(F13*H11*J10)+(F13*H15*J14)</f>
        <v>811.24999999999989</v>
      </c>
      <c r="Q3" s="16">
        <f>(F5*H3*L2)+(F5*H7*L6)+(F13*H11*L10)+(F13*H15*L14)</f>
        <v>0.88749999999999996</v>
      </c>
      <c r="S3" s="52">
        <f>O3/Q3</f>
        <v>914.08450704225345</v>
      </c>
    </row>
    <row r="4" spans="2:19">
      <c r="E4" s="35" t="s">
        <v>44</v>
      </c>
      <c r="F4" s="36"/>
      <c r="G4" s="26"/>
      <c r="H4" s="28"/>
      <c r="I4" s="28"/>
      <c r="J4" s="12"/>
      <c r="K4" s="28"/>
      <c r="L4" s="12"/>
      <c r="N4" s="26" t="s">
        <v>48</v>
      </c>
      <c r="O4" s="15">
        <f>(F21*H19*J18)+(F21*H23*J22)+(F29*H27*J26)+(F29*H31*J30)</f>
        <v>520.5</v>
      </c>
      <c r="Q4" s="16">
        <f>(F21*H19*L18)+(F21*H23*L22)+(F29*H27*L26)+(F29*H31*L30)</f>
        <v>0.79500000000000004</v>
      </c>
      <c r="S4" s="52">
        <f>O4/Q4</f>
        <v>654.71698113207549</v>
      </c>
    </row>
    <row r="5" spans="2:19">
      <c r="D5" s="1"/>
      <c r="E5" s="17" t="s">
        <v>5</v>
      </c>
      <c r="F5" s="21">
        <v>0.75</v>
      </c>
      <c r="G5" s="26"/>
      <c r="H5" s="28"/>
      <c r="I5" s="28"/>
      <c r="J5" s="12"/>
      <c r="K5" s="28"/>
      <c r="L5" s="12"/>
      <c r="O5" s="28"/>
      <c r="Q5" s="28"/>
    </row>
    <row r="6" spans="2:19">
      <c r="D6" s="1"/>
      <c r="E6" s="2"/>
      <c r="F6" s="1"/>
      <c r="G6" s="37" t="s">
        <v>46</v>
      </c>
      <c r="H6" s="35"/>
      <c r="I6" s="8" t="s">
        <v>6</v>
      </c>
      <c r="J6" s="12">
        <f>O24+O27</f>
        <v>900</v>
      </c>
      <c r="K6" s="8" t="s">
        <v>9</v>
      </c>
      <c r="L6" s="12">
        <f>R25</f>
        <v>0</v>
      </c>
      <c r="M6" s="32" t="s">
        <v>49</v>
      </c>
      <c r="N6" s="32"/>
      <c r="O6" s="32"/>
      <c r="P6" s="32"/>
      <c r="Q6" s="16">
        <f>O3-O4</f>
        <v>290.74999999999989</v>
      </c>
    </row>
    <row r="7" spans="2:19">
      <c r="D7" s="1"/>
      <c r="E7" s="2"/>
      <c r="F7" s="2"/>
      <c r="G7" s="18" t="s">
        <v>5</v>
      </c>
      <c r="H7" s="10">
        <f>1-H3</f>
        <v>5.0000000000000044E-2</v>
      </c>
      <c r="I7" s="28"/>
      <c r="J7" s="12"/>
      <c r="K7" s="28"/>
      <c r="L7" s="12"/>
      <c r="M7" s="32" t="s">
        <v>50</v>
      </c>
      <c r="N7" s="32"/>
      <c r="O7" s="32"/>
      <c r="P7" s="32"/>
      <c r="Q7" s="16">
        <f>IF(Q3=Q4,"effects are the same. Just look at which is cheaper",Q3-Q4)</f>
        <v>9.2499999999999916E-2</v>
      </c>
      <c r="R7" t="s">
        <v>57</v>
      </c>
    </row>
    <row r="8" spans="2:19">
      <c r="C8" s="35" t="s">
        <v>42</v>
      </c>
      <c r="D8" s="38"/>
      <c r="E8" s="2"/>
      <c r="F8" s="2"/>
      <c r="G8" s="26"/>
      <c r="H8" s="28"/>
      <c r="I8" s="28"/>
      <c r="J8" s="12"/>
      <c r="K8" s="28"/>
      <c r="L8" s="12"/>
      <c r="O8" s="28"/>
      <c r="Q8" s="28"/>
    </row>
    <row r="9" spans="2:19">
      <c r="B9" s="1"/>
      <c r="C9" s="4"/>
      <c r="D9" s="1"/>
      <c r="G9" s="26"/>
      <c r="H9" s="28"/>
      <c r="I9" s="28"/>
      <c r="J9" s="12"/>
      <c r="K9" s="28"/>
      <c r="M9" s="51" t="s">
        <v>56</v>
      </c>
      <c r="N9" s="51"/>
      <c r="O9" s="51"/>
      <c r="P9" s="51"/>
      <c r="Q9" s="16">
        <f>Q6/Q7</f>
        <v>3143.2432432432447</v>
      </c>
      <c r="R9" t="s">
        <v>58</v>
      </c>
    </row>
    <row r="10" spans="2:19">
      <c r="B10" s="1"/>
      <c r="C10" s="2"/>
      <c r="D10" s="1"/>
      <c r="G10" s="35" t="s">
        <v>52</v>
      </c>
      <c r="H10" s="35"/>
      <c r="I10" s="8" t="s">
        <v>6</v>
      </c>
      <c r="J10" s="12">
        <f>O24+O26</f>
        <v>800</v>
      </c>
      <c r="K10" s="8" t="s">
        <v>9</v>
      </c>
      <c r="L10" s="12">
        <f>R24</f>
        <v>1</v>
      </c>
      <c r="O10" s="28"/>
      <c r="Q10" s="28"/>
    </row>
    <row r="11" spans="2:19">
      <c r="B11" s="1"/>
      <c r="C11" s="2"/>
      <c r="D11" s="1"/>
      <c r="F11" s="1"/>
      <c r="G11" s="17" t="s">
        <v>5</v>
      </c>
      <c r="H11" s="9">
        <v>0.7</v>
      </c>
      <c r="I11" s="28"/>
      <c r="J11" s="12"/>
      <c r="K11" s="28"/>
      <c r="L11" s="12"/>
      <c r="O11" s="28"/>
      <c r="Q11" s="28"/>
    </row>
    <row r="12" spans="2:19">
      <c r="B12" s="1"/>
      <c r="C12" s="2"/>
      <c r="D12" s="1"/>
      <c r="E12" s="37" t="s">
        <v>45</v>
      </c>
      <c r="F12" s="38"/>
      <c r="G12" s="26"/>
      <c r="H12" s="28"/>
      <c r="I12" s="28"/>
      <c r="J12" s="12"/>
      <c r="K12" s="28"/>
      <c r="L12" s="12"/>
      <c r="N12" s="26" t="s">
        <v>13</v>
      </c>
      <c r="O12" s="11">
        <v>1000</v>
      </c>
      <c r="P12" s="46" t="s">
        <v>51</v>
      </c>
      <c r="Q12" s="46"/>
    </row>
    <row r="13" spans="2:19">
      <c r="B13" s="1"/>
      <c r="C13" s="2"/>
      <c r="D13" s="2"/>
      <c r="E13" s="18" t="s">
        <v>5</v>
      </c>
      <c r="F13" s="20">
        <f>1-F5</f>
        <v>0.25</v>
      </c>
      <c r="G13" s="26"/>
      <c r="H13" s="28"/>
      <c r="I13" s="28"/>
      <c r="J13" s="12"/>
      <c r="K13" s="28"/>
      <c r="L13" s="12"/>
      <c r="N13" s="49"/>
      <c r="O13" s="49"/>
      <c r="P13" s="49"/>
      <c r="Q13" s="49"/>
    </row>
    <row r="14" spans="2:19">
      <c r="B14" s="1"/>
      <c r="C14" s="2"/>
      <c r="F14" s="1"/>
      <c r="G14" s="37" t="s">
        <v>46</v>
      </c>
      <c r="H14" s="35"/>
      <c r="I14" s="8" t="s">
        <v>6</v>
      </c>
      <c r="J14" s="12">
        <f>O24+O27</f>
        <v>900</v>
      </c>
      <c r="K14" s="8" t="s">
        <v>9</v>
      </c>
      <c r="L14" s="12">
        <f>R25</f>
        <v>0</v>
      </c>
      <c r="N14" s="33"/>
      <c r="O14" s="33"/>
      <c r="P14" s="33"/>
      <c r="Q14" s="33"/>
    </row>
    <row r="15" spans="2:19">
      <c r="B15" s="1"/>
      <c r="C15" s="2"/>
      <c r="F15" s="2"/>
      <c r="G15" s="18" t="s">
        <v>5</v>
      </c>
      <c r="H15" s="10">
        <f>1-H11</f>
        <v>0.30000000000000004</v>
      </c>
      <c r="I15" s="28"/>
      <c r="J15" s="12"/>
      <c r="K15" s="28"/>
      <c r="L15" s="12"/>
      <c r="N15" s="34"/>
      <c r="O15" s="34"/>
      <c r="P15" s="34"/>
      <c r="Q15" s="34"/>
    </row>
    <row r="16" spans="2:19">
      <c r="B16" s="1"/>
      <c r="C16" s="2"/>
      <c r="G16" s="26"/>
      <c r="H16" s="28"/>
      <c r="I16" s="28"/>
      <c r="J16" s="12"/>
      <c r="K16" s="28"/>
      <c r="L16" s="12"/>
      <c r="N16" s="34"/>
      <c r="O16" s="34"/>
      <c r="P16" s="34"/>
      <c r="Q16" s="34"/>
    </row>
    <row r="17" spans="2:18">
      <c r="B17" s="19"/>
      <c r="C17" s="2"/>
      <c r="G17" s="26"/>
      <c r="H17" s="28"/>
      <c r="I17" s="28"/>
      <c r="J17" s="12"/>
      <c r="K17" s="28"/>
      <c r="L17" s="12"/>
      <c r="N17" s="31" t="s">
        <v>41</v>
      </c>
      <c r="O17" s="31"/>
      <c r="Q17" s="28"/>
    </row>
    <row r="18" spans="2:18">
      <c r="B18" s="1"/>
      <c r="C18" s="2"/>
      <c r="G18" s="35" t="s">
        <v>52</v>
      </c>
      <c r="H18" s="35"/>
      <c r="I18" s="8" t="s">
        <v>6</v>
      </c>
      <c r="J18" s="12">
        <f>O25+O26</f>
        <v>500</v>
      </c>
      <c r="K18" s="8" t="s">
        <v>9</v>
      </c>
      <c r="L18" s="12">
        <f>R24</f>
        <v>1</v>
      </c>
      <c r="N18" s="42"/>
      <c r="O18" s="42"/>
      <c r="P18" s="42"/>
      <c r="Q18" s="42"/>
    </row>
    <row r="19" spans="2:18" ht="15" customHeight="1">
      <c r="B19" s="1"/>
      <c r="C19" s="2"/>
      <c r="F19" s="1"/>
      <c r="G19" s="17" t="s">
        <v>5</v>
      </c>
      <c r="H19" s="9">
        <v>0.8</v>
      </c>
      <c r="I19" s="28"/>
      <c r="J19" s="12"/>
      <c r="K19" s="28"/>
      <c r="L19" s="12"/>
      <c r="N19" s="53"/>
      <c r="O19" s="53"/>
      <c r="P19" s="53"/>
      <c r="Q19" s="53"/>
    </row>
    <row r="20" spans="2:18" ht="15" customHeight="1">
      <c r="B20" s="1"/>
      <c r="C20" s="2"/>
      <c r="E20" s="35" t="s">
        <v>44</v>
      </c>
      <c r="F20" s="36"/>
      <c r="G20" s="26"/>
      <c r="H20" s="28"/>
      <c r="I20" s="28"/>
      <c r="J20" s="12"/>
      <c r="K20" s="28"/>
      <c r="L20" s="12"/>
      <c r="N20" s="50"/>
      <c r="O20" s="50"/>
      <c r="P20" s="50"/>
      <c r="Q20" s="50"/>
    </row>
    <row r="21" spans="2:18">
      <c r="B21" s="1"/>
      <c r="C21" s="2"/>
      <c r="D21" s="1"/>
      <c r="E21" s="17" t="s">
        <v>5</v>
      </c>
      <c r="F21" s="21">
        <v>0.95</v>
      </c>
      <c r="G21" s="26"/>
      <c r="H21" s="28"/>
      <c r="I21" s="28"/>
      <c r="J21" s="12"/>
      <c r="K21" s="28"/>
      <c r="L21" s="12"/>
      <c r="N21" s="25"/>
      <c r="O21" s="25"/>
      <c r="P21" s="25"/>
      <c r="Q21" s="25"/>
    </row>
    <row r="22" spans="2:18">
      <c r="B22" s="1"/>
      <c r="C22" s="2"/>
      <c r="D22" s="1"/>
      <c r="E22" s="2"/>
      <c r="F22" s="1"/>
      <c r="G22" s="37" t="s">
        <v>46</v>
      </c>
      <c r="H22" s="35"/>
      <c r="I22" s="8" t="s">
        <v>6</v>
      </c>
      <c r="J22" s="12">
        <f>O25+O27</f>
        <v>600</v>
      </c>
      <c r="K22" s="8" t="s">
        <v>9</v>
      </c>
      <c r="L22" s="12">
        <f>R25</f>
        <v>0</v>
      </c>
      <c r="N22" s="25"/>
      <c r="O22" s="25"/>
      <c r="P22" s="25"/>
      <c r="Q22" s="25"/>
    </row>
    <row r="23" spans="2:18">
      <c r="B23" s="1"/>
      <c r="C23" s="2"/>
      <c r="D23" s="1"/>
      <c r="E23" s="2"/>
      <c r="F23" s="2"/>
      <c r="G23" s="18" t="s">
        <v>5</v>
      </c>
      <c r="H23" s="10">
        <f>1-H19</f>
        <v>0.19999999999999996</v>
      </c>
      <c r="I23" s="28"/>
      <c r="J23" s="12"/>
      <c r="K23" s="28"/>
      <c r="L23" s="12"/>
      <c r="O23" s="28" t="s">
        <v>6</v>
      </c>
      <c r="R23" t="s">
        <v>9</v>
      </c>
    </row>
    <row r="24" spans="2:18">
      <c r="B24" s="1"/>
      <c r="C24" s="37" t="s">
        <v>43</v>
      </c>
      <c r="D24" s="36"/>
      <c r="E24" s="2"/>
      <c r="F24" s="2"/>
      <c r="G24" s="26"/>
      <c r="H24" s="28"/>
      <c r="I24" s="28"/>
      <c r="J24" s="12"/>
      <c r="K24" s="28"/>
      <c r="L24" s="12"/>
      <c r="N24" s="26" t="s">
        <v>47</v>
      </c>
      <c r="O24" s="23">
        <v>800</v>
      </c>
      <c r="P24" s="32" t="s">
        <v>52</v>
      </c>
      <c r="Q24" s="32"/>
      <c r="R24" s="12">
        <v>1</v>
      </c>
    </row>
    <row r="25" spans="2:18">
      <c r="C25" s="5"/>
      <c r="D25" s="1"/>
      <c r="G25" s="26"/>
      <c r="H25" s="28"/>
      <c r="I25" s="28"/>
      <c r="J25" s="12"/>
      <c r="K25" s="28"/>
      <c r="L25" s="12"/>
      <c r="N25" s="26" t="s">
        <v>53</v>
      </c>
      <c r="O25" s="24">
        <v>500</v>
      </c>
      <c r="Q25" s="26" t="s">
        <v>46</v>
      </c>
      <c r="R25" s="12">
        <v>0</v>
      </c>
    </row>
    <row r="26" spans="2:18">
      <c r="D26" s="1"/>
      <c r="G26" s="35" t="s">
        <v>52</v>
      </c>
      <c r="H26" s="35"/>
      <c r="I26" s="8" t="s">
        <v>6</v>
      </c>
      <c r="J26" s="12">
        <f>O25+O26</f>
        <v>500</v>
      </c>
      <c r="K26" s="8" t="s">
        <v>9</v>
      </c>
      <c r="L26" s="12">
        <f>R24</f>
        <v>1</v>
      </c>
      <c r="N26" s="26" t="s">
        <v>54</v>
      </c>
      <c r="O26" s="24">
        <v>0</v>
      </c>
    </row>
    <row r="27" spans="2:18">
      <c r="D27" s="1"/>
      <c r="F27" s="1"/>
      <c r="G27" s="17" t="s">
        <v>5</v>
      </c>
      <c r="H27" s="9">
        <v>0.7</v>
      </c>
      <c r="I27" s="28"/>
      <c r="J27" s="12"/>
      <c r="K27" s="28"/>
      <c r="L27" s="12"/>
      <c r="N27" s="26" t="s">
        <v>55</v>
      </c>
      <c r="O27" s="24">
        <v>100</v>
      </c>
    </row>
    <row r="28" spans="2:18">
      <c r="D28" s="1"/>
      <c r="E28" s="37" t="s">
        <v>45</v>
      </c>
      <c r="F28" s="36"/>
      <c r="G28" s="26"/>
      <c r="H28" s="28"/>
      <c r="I28" s="28"/>
      <c r="J28" s="12"/>
      <c r="K28" s="28"/>
      <c r="L28" s="12"/>
    </row>
    <row r="29" spans="2:18">
      <c r="D29" s="2"/>
      <c r="E29" s="18" t="s">
        <v>5</v>
      </c>
      <c r="F29" s="20">
        <f>1-F21</f>
        <v>5.0000000000000044E-2</v>
      </c>
      <c r="G29" s="26"/>
      <c r="H29" s="28"/>
      <c r="I29" s="28"/>
      <c r="J29" s="12"/>
      <c r="K29" s="28"/>
      <c r="L29" s="12"/>
    </row>
    <row r="30" spans="2:18">
      <c r="F30" s="1"/>
      <c r="G30" s="37" t="s">
        <v>46</v>
      </c>
      <c r="H30" s="35"/>
      <c r="I30" s="8" t="s">
        <v>6</v>
      </c>
      <c r="J30" s="12">
        <f>O25+O27</f>
        <v>600</v>
      </c>
      <c r="K30" s="8" t="s">
        <v>9</v>
      </c>
      <c r="L30" s="12">
        <f>R25</f>
        <v>0</v>
      </c>
    </row>
    <row r="31" spans="2:18">
      <c r="F31" s="2"/>
      <c r="G31" s="18" t="s">
        <v>5</v>
      </c>
      <c r="H31" s="10">
        <f>1-H27</f>
        <v>0.30000000000000004</v>
      </c>
      <c r="I31" s="28"/>
      <c r="J31" s="12"/>
      <c r="K31" s="28"/>
      <c r="L31" s="12"/>
    </row>
    <row r="32" spans="2:18">
      <c r="G32" s="26"/>
      <c r="H32" s="28"/>
      <c r="I32" s="28"/>
      <c r="J32" s="12"/>
      <c r="K32" s="28"/>
      <c r="L32" s="12"/>
    </row>
  </sheetData>
  <mergeCells count="26">
    <mergeCell ref="G22:H22"/>
    <mergeCell ref="C24:D24"/>
    <mergeCell ref="P24:Q24"/>
    <mergeCell ref="G26:H26"/>
    <mergeCell ref="E28:F28"/>
    <mergeCell ref="G30:H30"/>
    <mergeCell ref="N15:Q16"/>
    <mergeCell ref="N17:O17"/>
    <mergeCell ref="G18:H18"/>
    <mergeCell ref="N18:Q18"/>
    <mergeCell ref="E20:F20"/>
    <mergeCell ref="N20:Q20"/>
    <mergeCell ref="N19:Q19"/>
    <mergeCell ref="G10:H10"/>
    <mergeCell ref="E12:F12"/>
    <mergeCell ref="P12:Q12"/>
    <mergeCell ref="N13:Q13"/>
    <mergeCell ref="G14:H14"/>
    <mergeCell ref="N14:Q14"/>
    <mergeCell ref="M9:P9"/>
    <mergeCell ref="G2:H2"/>
    <mergeCell ref="E4:F4"/>
    <mergeCell ref="G6:H6"/>
    <mergeCell ref="M6:P6"/>
    <mergeCell ref="M7:P7"/>
    <mergeCell ref="C8:D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75" zoomScaleNormal="75" workbookViewId="0">
      <selection activeCell="D29" sqref="D29"/>
    </sheetView>
  </sheetViews>
  <sheetFormatPr defaultRowHeight="15"/>
  <cols>
    <col min="1" max="1" width="6.85546875" customWidth="1"/>
    <col min="2" max="2" width="12" customWidth="1"/>
    <col min="11" max="11" width="9.140625" style="25"/>
    <col min="13" max="13" width="26.140625" customWidth="1"/>
    <col min="14" max="14" width="10.42578125" bestFit="1" customWidth="1"/>
    <col min="15" max="15" width="11.140625" customWidth="1"/>
    <col min="16" max="16" width="11.7109375" customWidth="1"/>
  </cols>
  <sheetData>
    <row r="1" spans="1:18">
      <c r="F1" s="35" t="s">
        <v>66</v>
      </c>
      <c r="G1" s="35"/>
      <c r="H1" s="8" t="s">
        <v>6</v>
      </c>
      <c r="I1" s="12">
        <f>N31+N33</f>
        <v>10000</v>
      </c>
      <c r="J1" s="8" t="s">
        <v>9</v>
      </c>
      <c r="K1" s="12">
        <f>Q31</f>
        <v>1</v>
      </c>
      <c r="N1" s="28" t="s">
        <v>7</v>
      </c>
      <c r="P1" s="28" t="s">
        <v>12</v>
      </c>
      <c r="R1" s="28" t="s">
        <v>59</v>
      </c>
    </row>
    <row r="2" spans="1:18">
      <c r="E2" s="1"/>
      <c r="F2" s="17" t="s">
        <v>5</v>
      </c>
      <c r="G2" s="9">
        <v>1</v>
      </c>
      <c r="H2" s="28"/>
      <c r="I2" s="12"/>
      <c r="J2" s="28"/>
      <c r="K2" s="12"/>
      <c r="M2" s="26" t="s">
        <v>69</v>
      </c>
      <c r="N2" s="15">
        <f>(E4*G2*I1)+(E4*G6*I5)+(E12*G10*I9)+(E12*G14*I13)</f>
        <v>13000</v>
      </c>
      <c r="P2" s="16">
        <f>(E4*G2*K1)+(E4*G6*K5)+(E12*G10*K9)+(E12*G14*K13)</f>
        <v>0.7</v>
      </c>
      <c r="R2" s="52">
        <f>N2/P2</f>
        <v>18571.428571428572</v>
      </c>
    </row>
    <row r="3" spans="1:18">
      <c r="D3" s="35" t="s">
        <v>63</v>
      </c>
      <c r="E3" s="36"/>
      <c r="F3" s="26"/>
      <c r="G3" s="28"/>
      <c r="H3" s="28"/>
      <c r="I3" s="12"/>
      <c r="J3" s="28"/>
      <c r="K3" s="12"/>
      <c r="M3" s="26" t="s">
        <v>62</v>
      </c>
      <c r="N3" s="15">
        <f>(E20*G18*I17)+(E20*G22*I21)+(E28*G26*I25)+(E28*G30*I29)</f>
        <v>14550</v>
      </c>
      <c r="P3" s="16">
        <f>(E20*G18*K17)+(E20*G22*K21)+(E28*G26*K25)+(E28*G30*K29)</f>
        <v>0.72500000000000009</v>
      </c>
      <c r="R3" s="52">
        <f t="shared" ref="R3:R4" si="0">N3/P3</f>
        <v>20068.965517241377</v>
      </c>
    </row>
    <row r="4" spans="1:18">
      <c r="C4" s="1"/>
      <c r="D4" s="17" t="s">
        <v>5</v>
      </c>
      <c r="E4" s="21">
        <v>0.4</v>
      </c>
      <c r="F4" s="26"/>
      <c r="G4" s="28"/>
      <c r="H4" s="28"/>
      <c r="I4" s="12"/>
      <c r="J4" s="28"/>
      <c r="K4" s="12"/>
      <c r="M4" s="26" t="s">
        <v>70</v>
      </c>
      <c r="N4" s="16">
        <f>(G33*I32)+(G37*I36)</f>
        <v>15000</v>
      </c>
      <c r="P4" s="16">
        <f>G33:G33</f>
        <v>0.5</v>
      </c>
      <c r="R4" s="52">
        <f t="shared" si="0"/>
        <v>30000</v>
      </c>
    </row>
    <row r="5" spans="1:18">
      <c r="C5" s="1"/>
      <c r="D5" s="2"/>
      <c r="E5" s="1"/>
      <c r="F5" s="37" t="s">
        <v>65</v>
      </c>
      <c r="G5" s="35"/>
      <c r="H5" s="8" t="s">
        <v>6</v>
      </c>
      <c r="I5" s="12">
        <f>N31+N34</f>
        <v>40000</v>
      </c>
      <c r="J5" s="8" t="s">
        <v>9</v>
      </c>
      <c r="K5" s="12">
        <f>Q32</f>
        <v>0</v>
      </c>
      <c r="M5" s="26"/>
      <c r="N5" s="12"/>
      <c r="P5" s="28"/>
    </row>
    <row r="6" spans="1:18">
      <c r="C6" s="1"/>
      <c r="D6" s="2"/>
      <c r="E6" s="2"/>
      <c r="F6" s="18" t="s">
        <v>5</v>
      </c>
      <c r="G6" s="10">
        <f>1-G2</f>
        <v>0</v>
      </c>
      <c r="H6" s="28"/>
      <c r="I6" s="12"/>
      <c r="J6" s="28"/>
      <c r="K6" s="12"/>
      <c r="M6" s="32" t="s">
        <v>79</v>
      </c>
      <c r="N6" s="32"/>
      <c r="O6" s="32"/>
      <c r="P6" s="16">
        <f>N2-N4</f>
        <v>-2000</v>
      </c>
    </row>
    <row r="7" spans="1:18">
      <c r="B7" s="35" t="s">
        <v>61</v>
      </c>
      <c r="C7" s="38"/>
      <c r="D7" s="2"/>
      <c r="E7" s="2"/>
      <c r="F7" s="26"/>
      <c r="G7" s="28"/>
      <c r="H7" s="28"/>
      <c r="I7" s="12"/>
      <c r="J7" s="28"/>
      <c r="K7" s="12"/>
      <c r="L7" s="32" t="s">
        <v>73</v>
      </c>
      <c r="M7" s="32"/>
      <c r="N7" s="32"/>
      <c r="O7" s="32"/>
      <c r="P7" s="16">
        <f>N3-N4</f>
        <v>-450</v>
      </c>
    </row>
    <row r="8" spans="1:18">
      <c r="A8" s="1"/>
      <c r="B8" s="4"/>
      <c r="C8" s="1"/>
      <c r="F8" s="26"/>
      <c r="G8" s="28"/>
      <c r="H8" s="28"/>
      <c r="I8" s="12"/>
      <c r="J8" s="28"/>
      <c r="K8" s="12"/>
      <c r="M8" s="32" t="s">
        <v>71</v>
      </c>
      <c r="N8" s="32"/>
      <c r="O8" s="32"/>
      <c r="P8" s="16">
        <f>N2-N3</f>
        <v>-1550</v>
      </c>
    </row>
    <row r="9" spans="1:18">
      <c r="A9" s="1"/>
      <c r="B9" s="2"/>
      <c r="C9" s="1"/>
      <c r="F9" s="35" t="s">
        <v>66</v>
      </c>
      <c r="G9" s="35"/>
      <c r="H9" s="8" t="s">
        <v>6</v>
      </c>
      <c r="I9" s="12">
        <f>N33</f>
        <v>0</v>
      </c>
      <c r="J9" s="8" t="s">
        <v>9</v>
      </c>
      <c r="K9" s="12">
        <f>Q31</f>
        <v>1</v>
      </c>
    </row>
    <row r="10" spans="1:18">
      <c r="A10" s="1"/>
      <c r="B10" s="2"/>
      <c r="C10" s="1"/>
      <c r="E10" s="1"/>
      <c r="F10" s="17" t="s">
        <v>5</v>
      </c>
      <c r="G10" s="9">
        <v>0.5</v>
      </c>
      <c r="H10" s="28"/>
      <c r="I10" s="12"/>
      <c r="J10" s="28"/>
      <c r="K10" s="12"/>
      <c r="L10" s="32" t="s">
        <v>74</v>
      </c>
      <c r="M10" s="32"/>
      <c r="N10" s="32"/>
      <c r="O10" s="32"/>
      <c r="P10" s="16">
        <f>P2-P4</f>
        <v>0.19999999999999996</v>
      </c>
      <c r="Q10" t="s">
        <v>67</v>
      </c>
    </row>
    <row r="11" spans="1:18">
      <c r="A11" s="1"/>
      <c r="B11" s="2"/>
      <c r="C11" s="1"/>
      <c r="D11" s="37" t="s">
        <v>64</v>
      </c>
      <c r="E11" s="38"/>
      <c r="F11" s="26"/>
      <c r="G11" s="28"/>
      <c r="H11" s="28"/>
      <c r="I11" s="12"/>
      <c r="J11" s="28"/>
      <c r="K11" s="12"/>
      <c r="L11" s="32" t="s">
        <v>75</v>
      </c>
      <c r="M11" s="32"/>
      <c r="N11" s="32"/>
      <c r="O11" s="32"/>
      <c r="P11" s="16">
        <f>P3-P4</f>
        <v>0.22500000000000009</v>
      </c>
      <c r="Q11" t="s">
        <v>67</v>
      </c>
    </row>
    <row r="12" spans="1:18">
      <c r="A12" s="1"/>
      <c r="B12" s="2"/>
      <c r="C12" s="2"/>
      <c r="D12" s="18" t="s">
        <v>5</v>
      </c>
      <c r="E12" s="20">
        <f>1-E4</f>
        <v>0.6</v>
      </c>
      <c r="F12" s="26"/>
      <c r="G12" s="28"/>
      <c r="H12" s="28"/>
      <c r="I12" s="12"/>
      <c r="J12" s="28"/>
      <c r="K12" s="12"/>
      <c r="L12" s="32" t="s">
        <v>72</v>
      </c>
      <c r="M12" s="32"/>
      <c r="N12" s="32"/>
      <c r="O12" s="32"/>
      <c r="P12" s="16">
        <f>P2-P3</f>
        <v>-2.5000000000000133E-2</v>
      </c>
      <c r="Q12" t="s">
        <v>67</v>
      </c>
    </row>
    <row r="13" spans="1:18">
      <c r="A13" s="1"/>
      <c r="B13" s="2"/>
      <c r="E13" s="1"/>
      <c r="F13" s="37" t="s">
        <v>65</v>
      </c>
      <c r="G13" s="35"/>
      <c r="H13" s="8" t="s">
        <v>6</v>
      </c>
      <c r="I13" s="12">
        <f>N34</f>
        <v>30000</v>
      </c>
      <c r="J13" s="8" t="s">
        <v>9</v>
      </c>
      <c r="K13" s="12">
        <f>Q32</f>
        <v>0</v>
      </c>
      <c r="N13" s="28"/>
      <c r="P13" s="28"/>
    </row>
    <row r="14" spans="1:18">
      <c r="A14" s="1"/>
      <c r="B14" s="2"/>
      <c r="E14" s="2"/>
      <c r="F14" s="18" t="s">
        <v>5</v>
      </c>
      <c r="G14" s="10">
        <f>1-G10</f>
        <v>0.5</v>
      </c>
      <c r="H14" s="28"/>
      <c r="I14" s="28"/>
      <c r="J14" s="28"/>
      <c r="K14" s="12"/>
      <c r="M14" s="33"/>
      <c r="N14" s="33"/>
      <c r="O14" s="33"/>
      <c r="P14" s="33"/>
    </row>
    <row r="15" spans="1:18">
      <c r="A15" s="1"/>
      <c r="B15" s="2"/>
      <c r="F15" s="26"/>
      <c r="G15" s="28"/>
      <c r="H15" s="28"/>
      <c r="I15" s="28"/>
      <c r="J15" s="28"/>
      <c r="K15" s="12"/>
      <c r="L15" s="33" t="s">
        <v>77</v>
      </c>
      <c r="M15" s="33"/>
      <c r="N15" s="33"/>
      <c r="O15" s="33"/>
      <c r="P15" s="16">
        <f>P6/P10</f>
        <v>-10000.000000000002</v>
      </c>
      <c r="Q15" t="s">
        <v>68</v>
      </c>
    </row>
    <row r="16" spans="1:18">
      <c r="A16" s="1"/>
      <c r="B16" s="2"/>
      <c r="F16" s="26"/>
      <c r="G16" s="28"/>
      <c r="H16" s="28"/>
      <c r="I16" s="28"/>
      <c r="J16" s="28"/>
      <c r="K16" s="12"/>
      <c r="L16" s="32" t="s">
        <v>76</v>
      </c>
      <c r="M16" s="32"/>
      <c r="N16" s="32"/>
      <c r="O16" s="32"/>
      <c r="P16" s="16">
        <f>P7/P11</f>
        <v>-1999.9999999999993</v>
      </c>
      <c r="Q16" t="s">
        <v>68</v>
      </c>
    </row>
    <row r="17" spans="1:17">
      <c r="A17" s="1"/>
      <c r="B17" s="2"/>
      <c r="F17" s="35" t="s">
        <v>66</v>
      </c>
      <c r="G17" s="35"/>
      <c r="H17" s="8" t="s">
        <v>6</v>
      </c>
      <c r="I17" s="12">
        <f>N32+N33</f>
        <v>7000</v>
      </c>
      <c r="J17" s="8" t="s">
        <v>9</v>
      </c>
      <c r="K17" s="12">
        <f>Q31</f>
        <v>1</v>
      </c>
      <c r="L17" s="32" t="s">
        <v>78</v>
      </c>
      <c r="M17" s="32"/>
      <c r="N17" s="32"/>
      <c r="O17" s="32"/>
      <c r="P17" s="16">
        <f>P8/P12</f>
        <v>61999.999999999673</v>
      </c>
      <c r="Q17" t="s">
        <v>68</v>
      </c>
    </row>
    <row r="18" spans="1:17">
      <c r="A18" s="1"/>
      <c r="B18" s="2"/>
      <c r="E18" s="1"/>
      <c r="F18" s="17" t="s">
        <v>5</v>
      </c>
      <c r="G18" s="9">
        <v>0.75</v>
      </c>
      <c r="H18" s="28"/>
      <c r="I18" s="12"/>
      <c r="J18" s="28"/>
      <c r="K18" s="12"/>
    </row>
    <row r="19" spans="1:17">
      <c r="A19" s="1"/>
      <c r="B19" s="2"/>
      <c r="D19" s="35" t="s">
        <v>63</v>
      </c>
      <c r="E19" s="36"/>
      <c r="F19" s="26"/>
      <c r="G19" s="28"/>
      <c r="H19" s="28"/>
      <c r="I19" s="12"/>
      <c r="J19" s="28"/>
      <c r="K19" s="12"/>
      <c r="M19" s="26" t="s">
        <v>13</v>
      </c>
      <c r="N19" s="11">
        <v>10000</v>
      </c>
    </row>
    <row r="20" spans="1:17">
      <c r="A20" s="1"/>
      <c r="B20" s="2"/>
      <c r="C20" s="1"/>
      <c r="D20" s="17" t="s">
        <v>5</v>
      </c>
      <c r="E20" s="21">
        <v>0.9</v>
      </c>
      <c r="F20" s="26"/>
      <c r="G20" s="28"/>
      <c r="H20" s="28"/>
      <c r="I20" s="12"/>
      <c r="J20" s="28"/>
      <c r="K20" s="12"/>
    </row>
    <row r="21" spans="1:17">
      <c r="A21" s="1"/>
      <c r="B21" s="2"/>
      <c r="C21" s="1"/>
      <c r="D21" s="2"/>
      <c r="E21" s="1"/>
      <c r="F21" s="37" t="s">
        <v>65</v>
      </c>
      <c r="G21" s="35"/>
      <c r="H21" s="8" t="s">
        <v>6</v>
      </c>
      <c r="I21" s="12">
        <f>N32+N34</f>
        <v>37000</v>
      </c>
      <c r="J21" s="8" t="s">
        <v>9</v>
      </c>
      <c r="K21" s="12">
        <f>Q32</f>
        <v>0</v>
      </c>
      <c r="M21" s="31" t="s">
        <v>33</v>
      </c>
      <c r="N21" s="31"/>
      <c r="P21" s="28"/>
    </row>
    <row r="22" spans="1:17">
      <c r="A22" s="1"/>
      <c r="B22" s="2"/>
      <c r="C22" s="1"/>
      <c r="D22" s="2"/>
      <c r="E22" s="2"/>
      <c r="F22" s="18" t="s">
        <v>5</v>
      </c>
      <c r="G22" s="10">
        <f>1-G18</f>
        <v>0.25</v>
      </c>
      <c r="H22" s="28"/>
      <c r="I22" s="12"/>
      <c r="J22" s="28"/>
      <c r="K22" s="12"/>
      <c r="M22" s="29" t="str">
        <f>IF(AND(P15&lt;P16,P15&lt;=N19,R2&lt;R3),"Residential program is the most cost effective","")</f>
        <v>Residential program is the most cost effective</v>
      </c>
      <c r="N22" s="29"/>
      <c r="O22" s="29"/>
      <c r="P22" s="29"/>
    </row>
    <row r="23" spans="1:17">
      <c r="A23" s="3"/>
      <c r="B23" s="37" t="s">
        <v>62</v>
      </c>
      <c r="C23" s="36"/>
      <c r="D23" s="2"/>
      <c r="E23" s="2"/>
      <c r="F23" s="26"/>
      <c r="G23" s="28"/>
      <c r="H23" s="28"/>
      <c r="I23" s="12"/>
      <c r="J23" s="28"/>
      <c r="K23" s="12"/>
      <c r="M23" s="30" t="str">
        <f>IF(AND(P16&lt;=N19,P17&gt;0,R2&gt;R3),"CCTP is the most cost effective","")</f>
        <v/>
      </c>
      <c r="N23" s="30"/>
      <c r="O23" s="30"/>
      <c r="P23" s="30"/>
    </row>
    <row r="24" spans="1:17">
      <c r="A24" s="1"/>
      <c r="B24" s="5"/>
      <c r="C24" s="1"/>
      <c r="F24" s="26"/>
      <c r="G24" s="28"/>
      <c r="H24" s="28"/>
      <c r="I24" s="12"/>
      <c r="J24" s="28"/>
      <c r="K24" s="12"/>
      <c r="M24" s="41" t="str">
        <f>IF(AND(P15&gt;N19,P16&gt;N19,R4&lt;R3,R4&lt;R2),"Stick with Business as usual","")</f>
        <v/>
      </c>
      <c r="N24" s="41"/>
      <c r="O24" s="41"/>
      <c r="P24" s="41"/>
    </row>
    <row r="25" spans="1:17">
      <c r="A25" s="1"/>
      <c r="C25" s="1"/>
      <c r="F25" s="35" t="s">
        <v>66</v>
      </c>
      <c r="G25" s="35"/>
      <c r="H25" s="8" t="s">
        <v>6</v>
      </c>
      <c r="I25" s="12">
        <f>N33</f>
        <v>0</v>
      </c>
      <c r="J25" s="8" t="s">
        <v>9</v>
      </c>
      <c r="K25" s="12">
        <f>Q31</f>
        <v>1</v>
      </c>
    </row>
    <row r="26" spans="1:17">
      <c r="A26" s="1"/>
      <c r="C26" s="1"/>
      <c r="E26" s="1"/>
      <c r="F26" s="17" t="s">
        <v>5</v>
      </c>
      <c r="G26" s="9">
        <v>0.5</v>
      </c>
      <c r="H26" s="28"/>
      <c r="I26" s="12"/>
      <c r="J26" s="28"/>
      <c r="K26" s="12"/>
    </row>
    <row r="27" spans="1:17">
      <c r="A27" s="1"/>
      <c r="C27" s="1"/>
      <c r="D27" s="37" t="s">
        <v>64</v>
      </c>
      <c r="E27" s="36"/>
      <c r="F27" s="26"/>
      <c r="G27" s="28"/>
      <c r="H27" s="28"/>
      <c r="I27" s="12"/>
      <c r="J27" s="28"/>
      <c r="K27" s="12"/>
    </row>
    <row r="28" spans="1:17">
      <c r="A28" s="1"/>
      <c r="C28" s="2"/>
      <c r="D28" s="18" t="s">
        <v>5</v>
      </c>
      <c r="E28" s="20">
        <f>1-E20</f>
        <v>9.9999999999999978E-2</v>
      </c>
      <c r="F28" s="26"/>
      <c r="G28" s="28"/>
      <c r="H28" s="28"/>
      <c r="I28" s="12"/>
      <c r="J28" s="28"/>
      <c r="K28" s="12"/>
    </row>
    <row r="29" spans="1:17">
      <c r="A29" s="1"/>
      <c r="E29" s="1"/>
      <c r="F29" s="37" t="s">
        <v>65</v>
      </c>
      <c r="G29" s="35"/>
      <c r="H29" s="8" t="s">
        <v>6</v>
      </c>
      <c r="I29" s="12">
        <f>N34</f>
        <v>30000</v>
      </c>
      <c r="J29" s="8" t="s">
        <v>9</v>
      </c>
      <c r="K29" s="12">
        <f>Q32</f>
        <v>0</v>
      </c>
      <c r="M29" s="2"/>
      <c r="N29" s="2"/>
    </row>
    <row r="30" spans="1:17">
      <c r="A30" s="1"/>
      <c r="E30" s="2"/>
      <c r="F30" s="18" t="s">
        <v>5</v>
      </c>
      <c r="G30" s="10">
        <f>1-G26</f>
        <v>0.5</v>
      </c>
      <c r="H30" s="28"/>
      <c r="I30" s="12"/>
      <c r="J30" s="28"/>
      <c r="K30" s="12"/>
      <c r="N30" s="28" t="s">
        <v>6</v>
      </c>
      <c r="Q30" t="s">
        <v>9</v>
      </c>
    </row>
    <row r="31" spans="1:17">
      <c r="A31" s="1"/>
      <c r="F31" s="26"/>
      <c r="G31" s="28"/>
      <c r="H31" s="28"/>
      <c r="I31" s="12"/>
      <c r="J31" s="28"/>
      <c r="K31" s="12"/>
      <c r="M31" s="26" t="s">
        <v>61</v>
      </c>
      <c r="N31" s="23">
        <v>10000</v>
      </c>
      <c r="P31" t="s">
        <v>66</v>
      </c>
      <c r="Q31" s="25">
        <v>1</v>
      </c>
    </row>
    <row r="32" spans="1:17">
      <c r="A32" s="1"/>
      <c r="B32" s="2"/>
      <c r="F32" s="35" t="s">
        <v>66</v>
      </c>
      <c r="G32" s="35"/>
      <c r="H32" s="8" t="s">
        <v>6</v>
      </c>
      <c r="I32" s="12">
        <f>N33</f>
        <v>0</v>
      </c>
      <c r="J32" s="8" t="s">
        <v>9</v>
      </c>
      <c r="K32" s="12">
        <f>Q31</f>
        <v>1</v>
      </c>
      <c r="M32" s="26" t="s">
        <v>62</v>
      </c>
      <c r="N32" s="24">
        <v>7000</v>
      </c>
      <c r="P32" t="s">
        <v>65</v>
      </c>
      <c r="Q32" s="25">
        <v>0</v>
      </c>
    </row>
    <row r="33" spans="1:14">
      <c r="A33" s="1"/>
      <c r="B33" s="2"/>
      <c r="E33" s="1"/>
      <c r="F33" s="17" t="s">
        <v>5</v>
      </c>
      <c r="G33" s="9">
        <v>0.5</v>
      </c>
      <c r="H33" s="28"/>
      <c r="I33" s="12"/>
      <c r="J33" s="28"/>
      <c r="K33" s="12"/>
      <c r="M33" s="26" t="s">
        <v>66</v>
      </c>
      <c r="N33" s="24">
        <v>0</v>
      </c>
    </row>
    <row r="34" spans="1:14">
      <c r="A34" s="1"/>
      <c r="B34" s="2"/>
      <c r="D34" s="35"/>
      <c r="E34" s="36"/>
      <c r="F34" s="26"/>
      <c r="G34" s="28"/>
      <c r="H34" s="28"/>
      <c r="I34" s="12"/>
      <c r="J34" s="28"/>
      <c r="K34" s="12"/>
      <c r="M34" s="26" t="s">
        <v>65</v>
      </c>
      <c r="N34" s="24">
        <v>30000</v>
      </c>
    </row>
    <row r="35" spans="1:14">
      <c r="A35" s="2"/>
      <c r="B35" s="39" t="s">
        <v>60</v>
      </c>
      <c r="C35" s="39"/>
      <c r="D35" s="39"/>
      <c r="E35" s="40"/>
      <c r="F35" s="26"/>
      <c r="G35" s="28"/>
      <c r="H35" s="28"/>
      <c r="I35" s="12"/>
      <c r="J35" s="28"/>
      <c r="K35" s="12"/>
    </row>
    <row r="36" spans="1:14">
      <c r="A36" s="2"/>
      <c r="B36" s="2"/>
      <c r="C36" s="2"/>
      <c r="D36" s="2"/>
      <c r="E36" s="1"/>
      <c r="F36" s="37" t="s">
        <v>65</v>
      </c>
      <c r="G36" s="35"/>
      <c r="H36" s="8" t="s">
        <v>6</v>
      </c>
      <c r="I36" s="12">
        <f>N34</f>
        <v>30000</v>
      </c>
      <c r="J36" s="8" t="s">
        <v>9</v>
      </c>
      <c r="K36" s="12">
        <f>Q32</f>
        <v>0</v>
      </c>
    </row>
    <row r="37" spans="1:14">
      <c r="A37" s="2"/>
      <c r="B37" s="2"/>
      <c r="C37" s="2"/>
      <c r="D37" s="2"/>
      <c r="E37" s="2"/>
      <c r="F37" s="18" t="s">
        <v>5</v>
      </c>
      <c r="G37" s="10">
        <f>1-G33</f>
        <v>0.5</v>
      </c>
      <c r="H37" s="28"/>
      <c r="I37" s="28"/>
      <c r="J37" s="28"/>
      <c r="K37" s="12"/>
    </row>
    <row r="38" spans="1:14">
      <c r="A38" s="2"/>
      <c r="B38" s="2"/>
    </row>
    <row r="39" spans="1:14">
      <c r="A39" s="2"/>
      <c r="B39" s="2"/>
    </row>
    <row r="41" spans="1:14">
      <c r="A41" s="22"/>
      <c r="B41" s="22"/>
    </row>
  </sheetData>
  <mergeCells count="32">
    <mergeCell ref="B35:E35"/>
    <mergeCell ref="F36:G36"/>
    <mergeCell ref="L15:O15"/>
    <mergeCell ref="M24:P24"/>
    <mergeCell ref="F25:G25"/>
    <mergeCell ref="D27:E27"/>
    <mergeCell ref="F29:G29"/>
    <mergeCell ref="F32:G32"/>
    <mergeCell ref="D34:E34"/>
    <mergeCell ref="D19:E19"/>
    <mergeCell ref="F21:G21"/>
    <mergeCell ref="M21:N21"/>
    <mergeCell ref="M22:P22"/>
    <mergeCell ref="B23:C23"/>
    <mergeCell ref="M23:P23"/>
    <mergeCell ref="F13:G13"/>
    <mergeCell ref="M14:P14"/>
    <mergeCell ref="L16:O16"/>
    <mergeCell ref="F17:G17"/>
    <mergeCell ref="L17:O17"/>
    <mergeCell ref="M8:O8"/>
    <mergeCell ref="F9:G9"/>
    <mergeCell ref="L10:O10"/>
    <mergeCell ref="D11:E11"/>
    <mergeCell ref="L11:O11"/>
    <mergeCell ref="L12:O12"/>
    <mergeCell ref="F1:G1"/>
    <mergeCell ref="D3:E3"/>
    <mergeCell ref="F5:G5"/>
    <mergeCell ref="M6:O6"/>
    <mergeCell ref="B7:C7"/>
    <mergeCell ref="L7:O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2"/>
  <sheetViews>
    <sheetView showGridLines="0" zoomScale="90" zoomScaleNormal="90" workbookViewId="0">
      <selection activeCell="O29" sqref="O29"/>
    </sheetView>
  </sheetViews>
  <sheetFormatPr defaultRowHeight="15"/>
  <cols>
    <col min="2" max="2" width="6.85546875" customWidth="1"/>
    <col min="3" max="3" width="12" customWidth="1"/>
    <col min="10" max="10" width="9.140625" style="25"/>
    <col min="12" max="12" width="9.140625" style="25"/>
    <col min="14" max="14" width="26.140625" customWidth="1"/>
    <col min="16" max="16" width="11.140625" customWidth="1"/>
  </cols>
  <sheetData>
    <row r="1" spans="2:18">
      <c r="G1" s="13"/>
      <c r="H1" s="6"/>
      <c r="I1" s="6"/>
      <c r="J1" s="12"/>
      <c r="K1" s="6"/>
      <c r="L1" s="12"/>
    </row>
    <row r="2" spans="2:18">
      <c r="G2" s="35" t="s">
        <v>2</v>
      </c>
      <c r="H2" s="35"/>
      <c r="I2" s="8" t="s">
        <v>6</v>
      </c>
      <c r="J2" s="12">
        <f>O24+O26</f>
        <v>10</v>
      </c>
      <c r="K2" s="8" t="s">
        <v>9</v>
      </c>
      <c r="L2" s="12">
        <f>R24</f>
        <v>1</v>
      </c>
      <c r="O2" s="6" t="s">
        <v>7</v>
      </c>
      <c r="Q2" s="6" t="s">
        <v>12</v>
      </c>
    </row>
    <row r="3" spans="2:18">
      <c r="F3" s="1"/>
      <c r="G3" s="17" t="s">
        <v>5</v>
      </c>
      <c r="H3" s="9">
        <v>0.95</v>
      </c>
      <c r="I3" s="6"/>
      <c r="J3" s="12"/>
      <c r="K3" s="6"/>
      <c r="L3" s="12"/>
      <c r="N3" s="13" t="s">
        <v>22</v>
      </c>
      <c r="O3" s="15">
        <f>(F5*H3*J2)+(F5*H7*J6)+(F13*H11*J10)+(F13*H15*J14)</f>
        <v>122.50000000000006</v>
      </c>
      <c r="Q3" s="16">
        <f>(F5*H3*L2)+(F5*H7*L6)+(F13*H11*L10)+(F13*H15*L14)</f>
        <v>0.88749999999999996</v>
      </c>
    </row>
    <row r="4" spans="2:18">
      <c r="E4" s="35" t="s">
        <v>16</v>
      </c>
      <c r="F4" s="36"/>
      <c r="G4" s="13"/>
      <c r="H4" s="6"/>
      <c r="I4" s="6"/>
      <c r="J4" s="12"/>
      <c r="K4" s="6"/>
      <c r="L4" s="12"/>
      <c r="N4" s="13" t="s">
        <v>19</v>
      </c>
      <c r="O4" s="15">
        <f>(F21*H19*J18)+(F21*H23*J22)+(F29*H27*J26)+(F29*H31*J30)</f>
        <v>119.99999999999999</v>
      </c>
      <c r="Q4" s="16">
        <f>(F21*H19*L18)+(F21*H23*L22)+(F29*H27*L26)+(F29*H31*L30)</f>
        <v>0.89</v>
      </c>
    </row>
    <row r="5" spans="2:18">
      <c r="D5" s="1"/>
      <c r="E5" s="17" t="s">
        <v>5</v>
      </c>
      <c r="F5" s="21">
        <v>0.75</v>
      </c>
      <c r="G5" s="13"/>
      <c r="H5" s="6"/>
      <c r="I5" s="6"/>
      <c r="J5" s="12"/>
      <c r="K5" s="6"/>
      <c r="L5" s="12"/>
      <c r="O5" s="6"/>
      <c r="Q5" s="6"/>
    </row>
    <row r="6" spans="2:18">
      <c r="D6" s="1"/>
      <c r="E6" s="2"/>
      <c r="F6" s="1"/>
      <c r="G6" s="37" t="s">
        <v>3</v>
      </c>
      <c r="H6" s="35"/>
      <c r="I6" s="8" t="s">
        <v>6</v>
      </c>
      <c r="J6" s="12">
        <f>O24+O27</f>
        <v>1010</v>
      </c>
      <c r="K6" s="8" t="s">
        <v>9</v>
      </c>
      <c r="L6" s="12">
        <f>R25</f>
        <v>0</v>
      </c>
      <c r="M6" s="32" t="s">
        <v>38</v>
      </c>
      <c r="N6" s="32"/>
      <c r="O6" s="32"/>
      <c r="P6" s="32"/>
      <c r="Q6" s="16">
        <f>O3-O4</f>
        <v>2.5000000000000711</v>
      </c>
    </row>
    <row r="7" spans="2:18">
      <c r="D7" s="1"/>
      <c r="E7" s="2"/>
      <c r="F7" s="2"/>
      <c r="G7" s="18" t="s">
        <v>5</v>
      </c>
      <c r="H7" s="10">
        <f>1-H3</f>
        <v>5.0000000000000044E-2</v>
      </c>
      <c r="I7" s="6"/>
      <c r="J7" s="12"/>
      <c r="K7" s="6"/>
      <c r="L7" s="12"/>
      <c r="M7" s="32" t="s">
        <v>37</v>
      </c>
      <c r="N7" s="32"/>
      <c r="O7" s="32"/>
      <c r="P7" s="32"/>
      <c r="Q7" s="16">
        <f>IF(Q3=Q4,"effects are the same. Just look at which is cheaper",Q3-Q4)</f>
        <v>-2.5000000000000577E-3</v>
      </c>
      <c r="R7" t="s">
        <v>32</v>
      </c>
    </row>
    <row r="8" spans="2:18">
      <c r="C8" s="35" t="s">
        <v>18</v>
      </c>
      <c r="D8" s="38"/>
      <c r="E8" s="2"/>
      <c r="F8" s="2"/>
      <c r="G8" s="13"/>
      <c r="H8" s="6"/>
      <c r="I8" s="6"/>
      <c r="J8" s="12"/>
      <c r="K8" s="6"/>
      <c r="L8" s="12"/>
      <c r="O8" s="6"/>
      <c r="Q8" s="6"/>
    </row>
    <row r="9" spans="2:18">
      <c r="B9" s="1"/>
      <c r="C9" s="4"/>
      <c r="D9" s="1"/>
      <c r="G9" s="13"/>
      <c r="H9" s="6"/>
      <c r="I9" s="6"/>
      <c r="J9" s="12"/>
      <c r="K9" s="6"/>
      <c r="L9" s="45" t="s">
        <v>39</v>
      </c>
      <c r="M9" s="45"/>
      <c r="N9" s="45"/>
      <c r="O9" s="45"/>
      <c r="P9" s="45"/>
      <c r="Q9" s="16">
        <f>Q6/Q7</f>
        <v>-1000.0000000000053</v>
      </c>
      <c r="R9" t="s">
        <v>15</v>
      </c>
    </row>
    <row r="10" spans="2:18">
      <c r="B10" s="1"/>
      <c r="C10" s="2"/>
      <c r="D10" s="1"/>
      <c r="G10" s="35" t="s">
        <v>4</v>
      </c>
      <c r="H10" s="35"/>
      <c r="I10" s="8" t="s">
        <v>6</v>
      </c>
      <c r="J10" s="12">
        <f>O24+O26</f>
        <v>10</v>
      </c>
      <c r="K10" s="8" t="s">
        <v>9</v>
      </c>
      <c r="L10" s="12">
        <f>R24</f>
        <v>1</v>
      </c>
      <c r="O10" s="6"/>
      <c r="Q10" s="6"/>
    </row>
    <row r="11" spans="2:18">
      <c r="B11" s="1"/>
      <c r="C11" s="2"/>
      <c r="D11" s="1"/>
      <c r="F11" s="1"/>
      <c r="G11" s="17" t="s">
        <v>5</v>
      </c>
      <c r="H11" s="9">
        <v>0.7</v>
      </c>
      <c r="I11" s="6"/>
      <c r="J11" s="12"/>
      <c r="K11" s="6"/>
      <c r="L11" s="12"/>
      <c r="O11" s="6"/>
      <c r="Q11" s="6"/>
    </row>
    <row r="12" spans="2:18">
      <c r="B12" s="1"/>
      <c r="C12" s="2"/>
      <c r="D12" s="1"/>
      <c r="E12" s="37" t="s">
        <v>17</v>
      </c>
      <c r="F12" s="38"/>
      <c r="G12" s="13"/>
      <c r="H12" s="6"/>
      <c r="I12" s="6"/>
      <c r="J12" s="12"/>
      <c r="K12" s="6"/>
      <c r="L12" s="12"/>
      <c r="N12" s="13" t="s">
        <v>13</v>
      </c>
      <c r="O12" s="11">
        <v>1000</v>
      </c>
      <c r="P12" s="46" t="s">
        <v>40</v>
      </c>
      <c r="Q12" s="46"/>
    </row>
    <row r="13" spans="2:18">
      <c r="B13" s="1"/>
      <c r="C13" s="2"/>
      <c r="D13" s="2"/>
      <c r="E13" s="18" t="s">
        <v>5</v>
      </c>
      <c r="F13" s="20">
        <f>1-F5</f>
        <v>0.25</v>
      </c>
      <c r="G13" s="13"/>
      <c r="H13" s="6"/>
      <c r="I13" s="6"/>
      <c r="J13" s="12"/>
      <c r="K13" s="6"/>
      <c r="L13" s="12"/>
      <c r="N13" s="49"/>
      <c r="O13" s="49"/>
      <c r="P13" s="49"/>
      <c r="Q13" s="49"/>
    </row>
    <row r="14" spans="2:18">
      <c r="B14" s="1"/>
      <c r="C14" s="2"/>
      <c r="F14" s="1"/>
      <c r="G14" s="37" t="s">
        <v>3</v>
      </c>
      <c r="H14" s="35"/>
      <c r="I14" s="8" t="s">
        <v>6</v>
      </c>
      <c r="J14" s="12">
        <f>O24+O27</f>
        <v>1010</v>
      </c>
      <c r="K14" s="8" t="s">
        <v>9</v>
      </c>
      <c r="L14" s="12">
        <f>R25</f>
        <v>0</v>
      </c>
      <c r="N14" s="33"/>
      <c r="O14" s="33"/>
      <c r="P14" s="33"/>
      <c r="Q14" s="33"/>
    </row>
    <row r="15" spans="2:18">
      <c r="B15" s="1"/>
      <c r="C15" s="2"/>
      <c r="F15" s="2"/>
      <c r="G15" s="18" t="s">
        <v>5</v>
      </c>
      <c r="H15" s="10">
        <f>1-H11</f>
        <v>0.30000000000000004</v>
      </c>
      <c r="I15" s="6"/>
      <c r="J15" s="12"/>
      <c r="K15" s="6"/>
      <c r="L15" s="12"/>
      <c r="N15" s="34"/>
      <c r="O15" s="34"/>
      <c r="P15" s="34"/>
      <c r="Q15" s="34"/>
    </row>
    <row r="16" spans="2:18">
      <c r="B16" s="1"/>
      <c r="C16" s="2"/>
      <c r="G16" s="13"/>
      <c r="H16" s="6"/>
      <c r="I16" s="6"/>
      <c r="J16" s="12"/>
      <c r="K16" s="6"/>
      <c r="L16" s="12"/>
      <c r="N16" s="34"/>
      <c r="O16" s="34"/>
      <c r="P16" s="34"/>
      <c r="Q16" s="34"/>
    </row>
    <row r="17" spans="2:18">
      <c r="B17" s="19"/>
      <c r="C17" s="2"/>
      <c r="G17" s="13"/>
      <c r="H17" s="6"/>
      <c r="I17" s="6"/>
      <c r="J17" s="12"/>
      <c r="K17" s="6"/>
      <c r="L17" s="12"/>
      <c r="N17" s="31" t="s">
        <v>41</v>
      </c>
      <c r="O17" s="31"/>
      <c r="Q17" s="6"/>
    </row>
    <row r="18" spans="2:18">
      <c r="B18" s="1"/>
      <c r="C18" s="2"/>
      <c r="G18" s="35" t="s">
        <v>2</v>
      </c>
      <c r="H18" s="35"/>
      <c r="I18" s="8" t="s">
        <v>6</v>
      </c>
      <c r="J18" s="12">
        <f>O25+O26</f>
        <v>10</v>
      </c>
      <c r="K18" s="8" t="s">
        <v>9</v>
      </c>
      <c r="L18" s="12">
        <f>R24</f>
        <v>1</v>
      </c>
      <c r="N18" s="29" t="str">
        <f>IF(Q9&lt;0,"Implement Proflu vax strategy","")</f>
        <v>Implement Proflu vax strategy</v>
      </c>
      <c r="O18" s="29"/>
      <c r="P18" s="29"/>
      <c r="Q18" s="29"/>
    </row>
    <row r="19" spans="2:18">
      <c r="B19" s="1"/>
      <c r="C19" s="2"/>
      <c r="F19" s="1"/>
      <c r="G19" s="17" t="s">
        <v>5</v>
      </c>
      <c r="H19" s="9">
        <v>0.9</v>
      </c>
      <c r="I19" s="6"/>
      <c r="J19" s="12"/>
      <c r="K19" s="6"/>
      <c r="L19" s="12"/>
      <c r="N19" s="27" t="str">
        <f>IF(Q9&gt;0,"Go with Flubegone"," ")</f>
        <v xml:space="preserve"> </v>
      </c>
      <c r="O19" s="47"/>
      <c r="P19" s="47"/>
      <c r="Q19" s="47"/>
    </row>
    <row r="20" spans="2:18" ht="15" customHeight="1">
      <c r="B20" s="1"/>
      <c r="C20" s="2"/>
      <c r="E20" s="35" t="s">
        <v>20</v>
      </c>
      <c r="F20" s="36"/>
      <c r="G20" s="13"/>
      <c r="H20" s="6"/>
      <c r="I20" s="6"/>
      <c r="J20" s="12"/>
      <c r="K20" s="6"/>
      <c r="L20" s="12"/>
      <c r="N20" s="30" t="str">
        <f>IF(O3=O4,"Cost is the same - Choose the most effective strategy","")</f>
        <v/>
      </c>
      <c r="O20" s="30"/>
      <c r="P20" s="30"/>
      <c r="Q20" s="30"/>
    </row>
    <row r="21" spans="2:18">
      <c r="B21" s="1"/>
      <c r="C21" s="2"/>
      <c r="D21" s="1"/>
      <c r="E21" s="17" t="s">
        <v>5</v>
      </c>
      <c r="F21" s="21">
        <v>0.95</v>
      </c>
      <c r="G21" s="13"/>
      <c r="H21" s="6"/>
      <c r="I21" s="6"/>
      <c r="J21" s="12"/>
      <c r="K21" s="6"/>
      <c r="L21" s="12"/>
      <c r="N21" s="48" t="str">
        <f>IF(Q3=Q4, "Effects are the same. Choose the cheapest strategy","")</f>
        <v/>
      </c>
      <c r="O21" s="48"/>
      <c r="P21" s="48"/>
      <c r="Q21" s="48"/>
    </row>
    <row r="22" spans="2:18">
      <c r="B22" s="1"/>
      <c r="C22" s="2"/>
      <c r="D22" s="1"/>
      <c r="E22" s="2"/>
      <c r="F22" s="1"/>
      <c r="G22" s="37" t="s">
        <v>3</v>
      </c>
      <c r="H22" s="35"/>
      <c r="I22" s="8" t="s">
        <v>6</v>
      </c>
      <c r="J22" s="12">
        <f>O25+O27</f>
        <v>1010</v>
      </c>
      <c r="K22" s="8" t="s">
        <v>9</v>
      </c>
      <c r="L22" s="12">
        <f>R25</f>
        <v>0</v>
      </c>
      <c r="N22" s="48" t="str">
        <f>IF(AND(O3=O4,Q3=Q4),"Costs and effects are the same. Choose either or both","")</f>
        <v/>
      </c>
      <c r="O22" s="48"/>
      <c r="P22" s="48"/>
      <c r="Q22" s="48"/>
    </row>
    <row r="23" spans="2:18">
      <c r="B23" s="1"/>
      <c r="C23" s="2"/>
      <c r="D23" s="1"/>
      <c r="E23" s="2"/>
      <c r="F23" s="2"/>
      <c r="G23" s="18" t="s">
        <v>5</v>
      </c>
      <c r="H23" s="10">
        <f>1-H19</f>
        <v>9.9999999999999978E-2</v>
      </c>
      <c r="I23" s="6"/>
      <c r="J23" s="12"/>
      <c r="K23" s="6"/>
      <c r="L23" s="12"/>
      <c r="O23" s="7" t="s">
        <v>6</v>
      </c>
      <c r="R23" t="s">
        <v>9</v>
      </c>
    </row>
    <row r="24" spans="2:18">
      <c r="B24" s="1"/>
      <c r="C24" s="37" t="s">
        <v>19</v>
      </c>
      <c r="D24" s="36"/>
      <c r="E24" s="2"/>
      <c r="F24" s="2"/>
      <c r="G24" s="13"/>
      <c r="H24" s="6"/>
      <c r="I24" s="6"/>
      <c r="J24" s="12"/>
      <c r="K24" s="6"/>
      <c r="L24" s="12"/>
      <c r="N24" s="14" t="s">
        <v>23</v>
      </c>
      <c r="O24" s="23">
        <v>10</v>
      </c>
      <c r="P24" s="32" t="s">
        <v>27</v>
      </c>
      <c r="Q24" s="32"/>
      <c r="R24" s="12">
        <v>1</v>
      </c>
    </row>
    <row r="25" spans="2:18">
      <c r="C25" s="5"/>
      <c r="D25" s="1"/>
      <c r="G25" s="13"/>
      <c r="H25" s="6"/>
      <c r="I25" s="6"/>
      <c r="J25" s="12"/>
      <c r="K25" s="6"/>
      <c r="L25" s="12"/>
      <c r="N25" s="14" t="s">
        <v>24</v>
      </c>
      <c r="O25" s="24">
        <v>10</v>
      </c>
      <c r="Q25" s="26" t="s">
        <v>28</v>
      </c>
      <c r="R25" s="12">
        <v>0</v>
      </c>
    </row>
    <row r="26" spans="2:18">
      <c r="D26" s="1"/>
      <c r="G26" s="35" t="s">
        <v>4</v>
      </c>
      <c r="H26" s="35"/>
      <c r="I26" s="8" t="s">
        <v>6</v>
      </c>
      <c r="J26" s="12">
        <f>O25+O26</f>
        <v>10</v>
      </c>
      <c r="K26" s="8" t="s">
        <v>9</v>
      </c>
      <c r="L26" s="12">
        <f>R24</f>
        <v>1</v>
      </c>
      <c r="N26" s="14" t="s">
        <v>25</v>
      </c>
      <c r="O26" s="24">
        <v>0</v>
      </c>
    </row>
    <row r="27" spans="2:18">
      <c r="D27" s="1"/>
      <c r="F27" s="1"/>
      <c r="G27" s="17" t="s">
        <v>5</v>
      </c>
      <c r="H27" s="9">
        <v>0.7</v>
      </c>
      <c r="I27" s="6"/>
      <c r="J27" s="12"/>
      <c r="K27" s="6"/>
      <c r="L27" s="12"/>
      <c r="N27" s="14" t="s">
        <v>26</v>
      </c>
      <c r="O27" s="24">
        <v>1000</v>
      </c>
    </row>
    <row r="28" spans="2:18">
      <c r="D28" s="1"/>
      <c r="E28" s="37" t="s">
        <v>21</v>
      </c>
      <c r="F28" s="36"/>
      <c r="G28" s="13"/>
      <c r="H28" s="6"/>
      <c r="I28" s="6"/>
      <c r="J28" s="12"/>
      <c r="K28" s="6"/>
      <c r="L28" s="12"/>
    </row>
    <row r="29" spans="2:18">
      <c r="D29" s="2"/>
      <c r="E29" s="18" t="s">
        <v>5</v>
      </c>
      <c r="F29" s="20">
        <f>1-F21</f>
        <v>5.0000000000000044E-2</v>
      </c>
      <c r="G29" s="13"/>
      <c r="H29" s="6"/>
      <c r="I29" s="6"/>
      <c r="J29" s="12"/>
      <c r="K29" s="6"/>
      <c r="L29" s="12"/>
    </row>
    <row r="30" spans="2:18">
      <c r="F30" s="1"/>
      <c r="G30" s="37" t="s">
        <v>3</v>
      </c>
      <c r="H30" s="35"/>
      <c r="I30" s="8" t="s">
        <v>6</v>
      </c>
      <c r="J30" s="12">
        <f>O25+O27</f>
        <v>1010</v>
      </c>
      <c r="K30" s="8" t="s">
        <v>9</v>
      </c>
      <c r="L30" s="12">
        <f>R25</f>
        <v>0</v>
      </c>
    </row>
    <row r="31" spans="2:18">
      <c r="F31" s="2"/>
      <c r="G31" s="18" t="s">
        <v>5</v>
      </c>
      <c r="H31" s="10">
        <f>1-H27</f>
        <v>0.30000000000000004</v>
      </c>
      <c r="I31" s="6"/>
      <c r="J31" s="12"/>
      <c r="K31" s="6"/>
      <c r="L31" s="12"/>
    </row>
    <row r="32" spans="2:18">
      <c r="G32" s="13"/>
      <c r="H32" s="6"/>
      <c r="I32" s="6"/>
      <c r="J32" s="12"/>
      <c r="K32" s="6"/>
      <c r="L32" s="12"/>
    </row>
  </sheetData>
  <mergeCells count="25">
    <mergeCell ref="P24:Q24"/>
    <mergeCell ref="M6:P6"/>
    <mergeCell ref="M7:P7"/>
    <mergeCell ref="L9:P9"/>
    <mergeCell ref="P12:Q12"/>
    <mergeCell ref="N13:Q13"/>
    <mergeCell ref="N20:Q20"/>
    <mergeCell ref="C24:D24"/>
    <mergeCell ref="G14:H14"/>
    <mergeCell ref="G30:H30"/>
    <mergeCell ref="G2:H2"/>
    <mergeCell ref="E4:F4"/>
    <mergeCell ref="G6:H6"/>
    <mergeCell ref="G10:H10"/>
    <mergeCell ref="G18:H18"/>
    <mergeCell ref="E20:F20"/>
    <mergeCell ref="G22:H22"/>
    <mergeCell ref="G26:H26"/>
    <mergeCell ref="E28:F28"/>
    <mergeCell ref="C8:D8"/>
    <mergeCell ref="E12:F12"/>
    <mergeCell ref="N17:O17"/>
    <mergeCell ref="N18:Q18"/>
    <mergeCell ref="N14:Q14"/>
    <mergeCell ref="N15:Q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FluVax</vt:lpstr>
      <vt:lpstr>3-G school</vt:lpstr>
      <vt:lpstr>3-way_SubAb</vt:lpstr>
      <vt:lpstr>3-gen</vt:lpstr>
    </vt:vector>
  </TitlesOfParts>
  <Company>Columbia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Broughton</dc:creator>
  <cp:lastModifiedBy>ebroughton</cp:lastModifiedBy>
  <dcterms:created xsi:type="dcterms:W3CDTF">2010-10-16T20:32:13Z</dcterms:created>
  <dcterms:modified xsi:type="dcterms:W3CDTF">2011-10-30T18:57:57Z</dcterms:modified>
</cp:coreProperties>
</file>